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lwieg_000\Downloads\"/>
    </mc:Choice>
  </mc:AlternateContent>
  <xr:revisionPtr revIDLastSave="0" documentId="13_ncr:1_{1AE7314B-0FC7-4C93-9404-925CE299F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12" i="1" s="1"/>
  <c r="E12" i="1" s="1"/>
  <c r="F12" i="1" s="1"/>
  <c r="G12" i="1" s="1"/>
  <c r="H12" i="1" s="1"/>
  <c r="I12" i="1" s="1"/>
  <c r="J12" i="1" s="1"/>
  <c r="K12" i="1" s="1"/>
  <c r="L12" i="1" s="1"/>
  <c r="B7" i="1"/>
  <c r="C3" i="1"/>
  <c r="C5" i="1" s="1"/>
  <c r="C7" i="1" s="1"/>
  <c r="D3" i="1" l="1"/>
  <c r="C9" i="1"/>
  <c r="C10" i="1" s="1"/>
  <c r="C13" i="1" s="1"/>
  <c r="D5" i="1" l="1"/>
  <c r="D7" i="1" s="1"/>
  <c r="D9" i="1"/>
  <c r="E3" i="1"/>
  <c r="E9" i="1" l="1"/>
  <c r="F3" i="1"/>
  <c r="E5" i="1"/>
  <c r="E7" i="1" s="1"/>
  <c r="E10" i="1" s="1"/>
  <c r="E13" i="1" s="1"/>
  <c r="D10" i="1"/>
  <c r="D13" i="1" s="1"/>
  <c r="G3" i="1" l="1"/>
  <c r="F5" i="1"/>
  <c r="F7" i="1" s="1"/>
  <c r="F9" i="1"/>
  <c r="F10" i="1" l="1"/>
  <c r="F13" i="1" s="1"/>
  <c r="G5" i="1"/>
  <c r="G7" i="1" s="1"/>
  <c r="G9" i="1"/>
  <c r="H3" i="1"/>
  <c r="G10" i="1" l="1"/>
  <c r="G13" i="1" s="1"/>
  <c r="H5" i="1"/>
  <c r="H7" i="1" s="1"/>
  <c r="H9" i="1"/>
  <c r="I3" i="1"/>
  <c r="I9" i="1" l="1"/>
  <c r="J3" i="1"/>
  <c r="I5" i="1"/>
  <c r="I7" i="1" s="1"/>
  <c r="I10" i="1" s="1"/>
  <c r="I13" i="1" s="1"/>
  <c r="H10" i="1"/>
  <c r="H13" i="1" s="1"/>
  <c r="K3" i="1" l="1"/>
  <c r="J5" i="1"/>
  <c r="J7" i="1" s="1"/>
  <c r="J9" i="1"/>
  <c r="J10" i="1" l="1"/>
  <c r="J13" i="1" s="1"/>
  <c r="K5" i="1"/>
  <c r="K7" i="1" s="1"/>
  <c r="K10" i="1" s="1"/>
  <c r="K13" i="1" s="1"/>
  <c r="K9" i="1"/>
  <c r="L3" i="1"/>
  <c r="L5" i="1" l="1"/>
  <c r="L7" i="1" s="1"/>
  <c r="L9" i="1"/>
  <c r="M3" i="1"/>
  <c r="M9" i="1" l="1"/>
  <c r="M5" i="1"/>
  <c r="M7" i="1" s="1"/>
  <c r="M10" i="1" s="1"/>
  <c r="M13" i="1" s="1"/>
  <c r="B16" i="1" s="1"/>
  <c r="B19" i="1" s="1"/>
  <c r="B21" i="1" s="1"/>
  <c r="B23" i="1" s="1"/>
  <c r="L10" i="1"/>
  <c r="L13" i="1" s="1"/>
</calcChain>
</file>

<file path=xl/sharedStrings.xml><?xml version="1.0" encoding="utf-8"?>
<sst xmlns="http://schemas.openxmlformats.org/spreadsheetml/2006/main" count="22" uniqueCount="22">
  <si>
    <t>Base year</t>
  </si>
  <si>
    <t>Terminal year</t>
  </si>
  <si>
    <t>Revenue growth rate</t>
  </si>
  <si>
    <t>Revenues</t>
  </si>
  <si>
    <t>EBIT margin [%]</t>
  </si>
  <si>
    <t>EBIT</t>
  </si>
  <si>
    <t>Tax rate [%]</t>
  </si>
  <si>
    <t>EBIT(1-t)</t>
  </si>
  <si>
    <t>Sales to capital ratio</t>
  </si>
  <si>
    <t>- Reinvestment Needed</t>
  </si>
  <si>
    <t>FCF to Firm</t>
  </si>
  <si>
    <t>Cost of capital (WACC)</t>
  </si>
  <si>
    <t>Cumulated discount factor</t>
  </si>
  <si>
    <t>PresentValue (FCFF)</t>
  </si>
  <si>
    <t>Sum of PresentValue</t>
  </si>
  <si>
    <t xml:space="preserve"> - Debt</t>
  </si>
  <si>
    <t xml:space="preserve"> + Cash</t>
  </si>
  <si>
    <t>Value of Equity</t>
  </si>
  <si>
    <t>Number of Shares</t>
  </si>
  <si>
    <t>Estimated value/share</t>
  </si>
  <si>
    <t>Current Price</t>
  </si>
  <si>
    <t>% Undervalued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</si>
</sst>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Roboto"/>
    </font>
    <font>
      <i/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3F3F3"/>
        <bgColor rgb="FFF3F3F3"/>
      </patternFill>
    </fill>
    <fill>
      <patternFill patternType="solid">
        <fgColor rgb="FF5BD824"/>
        <bgColor rgb="FF5BD82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3" borderId="0" xfId="0" applyNumberFormat="1" applyFont="1" applyFill="1" applyAlignment="1">
      <alignment horizontal="right"/>
    </xf>
    <xf numFmtId="9" fontId="1" fillId="0" borderId="0" xfId="0" applyNumberFormat="1" applyFont="1" applyAlignment="1">
      <alignment horizontal="right"/>
    </xf>
    <xf numFmtId="166" fontId="1" fillId="3" borderId="0" xfId="0" applyNumberFormat="1" applyFont="1" applyFill="1" applyAlignment="1"/>
    <xf numFmtId="4" fontId="1" fillId="0" borderId="0" xfId="0" applyNumberFormat="1" applyFont="1" applyAlignment="1">
      <alignment horizontal="right"/>
    </xf>
    <xf numFmtId="10" fontId="1" fillId="3" borderId="0" xfId="0" applyNumberFormat="1" applyFont="1" applyFill="1" applyAlignment="1"/>
    <xf numFmtId="4" fontId="1" fillId="0" borderId="0" xfId="0" applyNumberFormat="1" applyFont="1" applyAlignment="1"/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4" fillId="4" borderId="0" xfId="0" applyNumberFormat="1" applyFont="1" applyFill="1" applyAlignment="1">
      <alignment horizontal="right"/>
    </xf>
    <xf numFmtId="166" fontId="4" fillId="0" borderId="0" xfId="0" applyNumberFormat="1" applyFont="1" applyAlignment="1">
      <alignment horizontal="right"/>
    </xf>
    <xf numFmtId="9" fontId="4" fillId="4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C11" sqref="C11"/>
    </sheetView>
  </sheetViews>
  <sheetFormatPr defaultColWidth="14.42578125" defaultRowHeight="15.75" customHeight="1" x14ac:dyDescent="0.2"/>
  <cols>
    <col min="1" max="1" width="29.5703125" customWidth="1"/>
  </cols>
  <sheetData>
    <row r="1" spans="1:26" ht="15.75" customHeight="1" x14ac:dyDescent="0.25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2</v>
      </c>
      <c r="B2" s="5">
        <v>0.372</v>
      </c>
      <c r="C2" s="5">
        <v>0.13</v>
      </c>
      <c r="D2" s="5">
        <v>0.13</v>
      </c>
      <c r="E2" s="5">
        <v>0.13</v>
      </c>
      <c r="F2" s="5">
        <v>0.13</v>
      </c>
      <c r="G2" s="5">
        <v>0.13</v>
      </c>
      <c r="H2" s="5">
        <v>0.11</v>
      </c>
      <c r="I2" s="5">
        <v>0.1</v>
      </c>
      <c r="J2" s="5">
        <v>0.09</v>
      </c>
      <c r="K2" s="5">
        <v>0.08</v>
      </c>
      <c r="L2" s="5">
        <v>7.0000000000000007E-2</v>
      </c>
      <c r="M2" s="5">
        <v>2.5000000000000001E-2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" t="s">
        <v>3</v>
      </c>
      <c r="B3" s="6">
        <v>117929</v>
      </c>
      <c r="C3" s="7">
        <f t="shared" ref="C3:M3" si="0">B3*(1+C2)</f>
        <v>133259.76999999999</v>
      </c>
      <c r="D3" s="7">
        <f t="shared" si="0"/>
        <v>150583.54009999998</v>
      </c>
      <c r="E3" s="7">
        <f t="shared" si="0"/>
        <v>170159.40031299996</v>
      </c>
      <c r="F3" s="7">
        <f t="shared" si="0"/>
        <v>192280.12235368995</v>
      </c>
      <c r="G3" s="7">
        <f t="shared" si="0"/>
        <v>217276.53825966961</v>
      </c>
      <c r="H3" s="7">
        <f t="shared" si="0"/>
        <v>241176.9574682333</v>
      </c>
      <c r="I3" s="7">
        <f t="shared" si="0"/>
        <v>265294.65321505663</v>
      </c>
      <c r="J3" s="7">
        <f t="shared" si="0"/>
        <v>289171.17200441175</v>
      </c>
      <c r="K3" s="7">
        <f t="shared" si="0"/>
        <v>312304.86576476472</v>
      </c>
      <c r="L3" s="7">
        <f t="shared" si="0"/>
        <v>334166.20636829827</v>
      </c>
      <c r="M3" s="7">
        <f t="shared" si="0"/>
        <v>342520.36152750568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4</v>
      </c>
      <c r="B4" s="8">
        <v>0.39600000000000002</v>
      </c>
      <c r="C4" s="8">
        <v>0.35</v>
      </c>
      <c r="D4" s="8">
        <v>0.33750000000000002</v>
      </c>
      <c r="E4" s="8">
        <v>0.33129999999999998</v>
      </c>
      <c r="F4" s="8">
        <v>0.32500000000000001</v>
      </c>
      <c r="G4" s="8">
        <v>0.31879999999999997</v>
      </c>
      <c r="H4" s="8">
        <v>0.31</v>
      </c>
      <c r="I4" s="8">
        <v>0.3</v>
      </c>
      <c r="J4" s="8">
        <v>0.3</v>
      </c>
      <c r="K4" s="8">
        <v>0.3</v>
      </c>
      <c r="L4" s="8">
        <v>0.3</v>
      </c>
      <c r="M4" s="8">
        <v>0.3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 t="s">
        <v>5</v>
      </c>
      <c r="B5" s="6">
        <v>57301.33</v>
      </c>
      <c r="C5" s="7">
        <f t="shared" ref="C5:M5" si="1">C3*C4</f>
        <v>46640.919499999996</v>
      </c>
      <c r="D5" s="7">
        <f t="shared" si="1"/>
        <v>50821.944783749997</v>
      </c>
      <c r="E5" s="7">
        <f t="shared" si="1"/>
        <v>56373.809323696885</v>
      </c>
      <c r="F5" s="7">
        <f t="shared" si="1"/>
        <v>62491.039764949237</v>
      </c>
      <c r="G5" s="7">
        <f t="shared" si="1"/>
        <v>69267.760397182661</v>
      </c>
      <c r="H5" s="7">
        <f t="shared" si="1"/>
        <v>74764.856815152321</v>
      </c>
      <c r="I5" s="7">
        <f t="shared" si="1"/>
        <v>79588.395964516982</v>
      </c>
      <c r="J5" s="7">
        <f t="shared" si="1"/>
        <v>86751.35160132352</v>
      </c>
      <c r="K5" s="7">
        <f t="shared" si="1"/>
        <v>93691.459729429407</v>
      </c>
      <c r="L5" s="7">
        <f t="shared" si="1"/>
        <v>100249.86191048948</v>
      </c>
      <c r="M5" s="7">
        <f t="shared" si="1"/>
        <v>102756.10845825171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4" t="s">
        <v>6</v>
      </c>
      <c r="B6" s="8">
        <v>0.18</v>
      </c>
      <c r="C6" s="8">
        <v>0.19</v>
      </c>
      <c r="D6" s="8">
        <v>0.19</v>
      </c>
      <c r="E6" s="8">
        <v>0.2</v>
      </c>
      <c r="F6" s="8">
        <v>0.2</v>
      </c>
      <c r="G6" s="8">
        <v>0.2</v>
      </c>
      <c r="H6" s="8">
        <v>0.2</v>
      </c>
      <c r="I6" s="8">
        <v>0.2</v>
      </c>
      <c r="J6" s="8">
        <v>0.2</v>
      </c>
      <c r="K6" s="8">
        <v>0.2</v>
      </c>
      <c r="L6" s="8">
        <v>0.2</v>
      </c>
      <c r="M6" s="8">
        <v>0.2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4" t="s">
        <v>7</v>
      </c>
      <c r="B7" s="7">
        <f t="shared" ref="B7:M7" si="2">B5*(1-B6)</f>
        <v>46987.090600000003</v>
      </c>
      <c r="C7" s="7">
        <f t="shared" si="2"/>
        <v>37779.144795</v>
      </c>
      <c r="D7" s="7">
        <f t="shared" si="2"/>
        <v>41165.775274837499</v>
      </c>
      <c r="E7" s="7">
        <f t="shared" si="2"/>
        <v>45099.04745895751</v>
      </c>
      <c r="F7" s="7">
        <f t="shared" si="2"/>
        <v>49992.83181195939</v>
      </c>
      <c r="G7" s="7">
        <f t="shared" si="2"/>
        <v>55414.208317746132</v>
      </c>
      <c r="H7" s="7">
        <f t="shared" si="2"/>
        <v>59811.88545212186</v>
      </c>
      <c r="I7" s="7">
        <f t="shared" si="2"/>
        <v>63670.716771613588</v>
      </c>
      <c r="J7" s="7">
        <f t="shared" si="2"/>
        <v>69401.081281058825</v>
      </c>
      <c r="K7" s="7">
        <f t="shared" si="2"/>
        <v>74953.167783543526</v>
      </c>
      <c r="L7" s="7">
        <f t="shared" si="2"/>
        <v>80199.889528391592</v>
      </c>
      <c r="M7" s="7">
        <f t="shared" si="2"/>
        <v>82204.886766601368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4" t="s">
        <v>8</v>
      </c>
      <c r="B8" s="9"/>
      <c r="C8" s="10">
        <v>1.25</v>
      </c>
      <c r="D8" s="10">
        <v>1.25</v>
      </c>
      <c r="E8" s="10">
        <v>1.25</v>
      </c>
      <c r="F8" s="10">
        <v>1.25</v>
      </c>
      <c r="G8" s="10">
        <v>1.25</v>
      </c>
      <c r="H8" s="10">
        <v>1.25</v>
      </c>
      <c r="I8" s="10">
        <v>1.25</v>
      </c>
      <c r="J8" s="10">
        <v>1.25</v>
      </c>
      <c r="K8" s="10">
        <v>1.25</v>
      </c>
      <c r="L8" s="10">
        <v>1.25</v>
      </c>
      <c r="M8" s="10">
        <v>1.25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4" t="s">
        <v>9</v>
      </c>
      <c r="B9" s="9"/>
      <c r="C9" s="7">
        <f t="shared" ref="C9:M9" si="3">(C3-B3)/C8</f>
        <v>12264.615999999991</v>
      </c>
      <c r="D9" s="7">
        <f t="shared" si="3"/>
        <v>13859.016079999996</v>
      </c>
      <c r="E9" s="7">
        <f t="shared" si="3"/>
        <v>15660.688170399982</v>
      </c>
      <c r="F9" s="7">
        <f t="shared" si="3"/>
        <v>17696.577632551991</v>
      </c>
      <c r="G9" s="7">
        <f t="shared" si="3"/>
        <v>19997.132724783733</v>
      </c>
      <c r="H9" s="7">
        <f t="shared" si="3"/>
        <v>19120.335366850952</v>
      </c>
      <c r="I9" s="7">
        <f t="shared" si="3"/>
        <v>19294.156597458663</v>
      </c>
      <c r="J9" s="7">
        <f t="shared" si="3"/>
        <v>19101.215031484095</v>
      </c>
      <c r="K9" s="7">
        <f t="shared" si="3"/>
        <v>18506.955008282373</v>
      </c>
      <c r="L9" s="7">
        <f t="shared" si="3"/>
        <v>17489.072482826839</v>
      </c>
      <c r="M9" s="7">
        <f t="shared" si="3"/>
        <v>6683.3241273659278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 t="s">
        <v>10</v>
      </c>
      <c r="B10" s="9"/>
      <c r="C10" s="7">
        <f t="shared" ref="C10:M10" si="4">C7-C9</f>
        <v>25514.528795000009</v>
      </c>
      <c r="D10" s="7">
        <f t="shared" si="4"/>
        <v>27306.759194837505</v>
      </c>
      <c r="E10" s="7">
        <f t="shared" si="4"/>
        <v>29438.359288557527</v>
      </c>
      <c r="F10" s="7">
        <f t="shared" si="4"/>
        <v>32296.254179407399</v>
      </c>
      <c r="G10" s="7">
        <f t="shared" si="4"/>
        <v>35417.075592962399</v>
      </c>
      <c r="H10" s="7">
        <f t="shared" si="4"/>
        <v>40691.550085270908</v>
      </c>
      <c r="I10" s="7">
        <f t="shared" si="4"/>
        <v>44376.560174154925</v>
      </c>
      <c r="J10" s="7">
        <f t="shared" si="4"/>
        <v>50299.866249574727</v>
      </c>
      <c r="K10" s="7">
        <f t="shared" si="4"/>
        <v>56446.212775261156</v>
      </c>
      <c r="L10" s="7">
        <f t="shared" si="4"/>
        <v>62710.817045564749</v>
      </c>
      <c r="M10" s="7">
        <f t="shared" si="4"/>
        <v>75521.562639235446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 t="s">
        <v>11</v>
      </c>
      <c r="B11" s="11"/>
      <c r="C11" s="5">
        <v>7.6999999999999999E-2</v>
      </c>
      <c r="D11" s="5">
        <v>7.6999999999999999E-2</v>
      </c>
      <c r="E11" s="5">
        <v>7.6999999999999999E-2</v>
      </c>
      <c r="F11" s="5">
        <v>7.6999999999999999E-2</v>
      </c>
      <c r="G11" s="5">
        <v>7.6999999999999999E-2</v>
      </c>
      <c r="H11" s="5">
        <v>7.6999999999999999E-2</v>
      </c>
      <c r="I11" s="5">
        <v>7.6999999999999999E-2</v>
      </c>
      <c r="J11" s="5">
        <v>7.6999999999999999E-2</v>
      </c>
      <c r="K11" s="5">
        <v>7.6999999999999999E-2</v>
      </c>
      <c r="L11" s="5">
        <v>7.6999999999999999E-2</v>
      </c>
      <c r="M11" s="5">
        <v>7.6999999999999999E-2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4" t="s">
        <v>12</v>
      </c>
      <c r="B12" s="9"/>
      <c r="C12" s="10">
        <f>(1/(1+C11))</f>
        <v>0.92850510677808729</v>
      </c>
      <c r="D12" s="10">
        <f t="shared" ref="D12:L12" si="5">C12*(1/(1+D11))</f>
        <v>0.86212173331298725</v>
      </c>
      <c r="E12" s="10">
        <f t="shared" si="5"/>
        <v>0.80048443204548492</v>
      </c>
      <c r="F12" s="10">
        <f t="shared" si="5"/>
        <v>0.74325388305058948</v>
      </c>
      <c r="G12" s="10">
        <f t="shared" si="5"/>
        <v>0.69011502604511554</v>
      </c>
      <c r="H12" s="10">
        <f t="shared" si="5"/>
        <v>0.64077532594718245</v>
      </c>
      <c r="I12" s="10">
        <f t="shared" si="5"/>
        <v>0.59496316243935232</v>
      </c>
      <c r="J12" s="10">
        <f t="shared" si="5"/>
        <v>0.55242633466977931</v>
      </c>
      <c r="K12" s="10">
        <f t="shared" si="5"/>
        <v>0.51293067285959082</v>
      </c>
      <c r="L12" s="10">
        <f t="shared" si="5"/>
        <v>0.47625874917325051</v>
      </c>
      <c r="M12" s="1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4" t="s">
        <v>13</v>
      </c>
      <c r="B13" s="9"/>
      <c r="C13" s="7">
        <f t="shared" ref="C13:L13" si="6">C10*C12</f>
        <v>23690.370283194065</v>
      </c>
      <c r="D13" s="7">
        <f t="shared" si="6"/>
        <v>23541.750568213662</v>
      </c>
      <c r="E13" s="7">
        <f t="shared" si="6"/>
        <v>23564.948315451897</v>
      </c>
      <c r="F13" s="7">
        <f t="shared" si="6"/>
        <v>24004.316326833377</v>
      </c>
      <c r="G13" s="7">
        <f t="shared" si="6"/>
        <v>24441.856045279073</v>
      </c>
      <c r="H13" s="7">
        <f t="shared" si="6"/>
        <v>26074.141269185566</v>
      </c>
      <c r="I13" s="7">
        <f t="shared" si="6"/>
        <v>26402.418579395431</v>
      </c>
      <c r="J13" s="7">
        <f t="shared" si="6"/>
        <v>27786.970746632705</v>
      </c>
      <c r="K13" s="7">
        <f t="shared" si="6"/>
        <v>28952.993899190336</v>
      </c>
      <c r="L13" s="7">
        <f t="shared" si="6"/>
        <v>29866.575285753224</v>
      </c>
      <c r="M13" s="7">
        <f>(M10/(M11-M2)*L12)</f>
        <v>691688.55688791466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4" t="s">
        <v>14</v>
      </c>
      <c r="B16" s="7">
        <f>SUM(C13:M13)</f>
        <v>950014.898207044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4" t="s">
        <v>15</v>
      </c>
      <c r="B17" s="13">
        <v>13869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4" t="s">
        <v>16</v>
      </c>
      <c r="B18" s="13">
        <v>48000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4" t="s">
        <v>17</v>
      </c>
      <c r="B19" s="7">
        <f>B16-B17+B18</f>
        <v>984145.898207044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4" t="s">
        <v>18</v>
      </c>
      <c r="B20" s="14">
        <v>2859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 t="s">
        <v>19</v>
      </c>
      <c r="B21" s="15">
        <f>B19/B20</f>
        <v>344.22731661666455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 t="s">
        <v>20</v>
      </c>
      <c r="B22" s="16">
        <v>230.07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 t="s">
        <v>21</v>
      </c>
      <c r="B23" s="17">
        <f>1-(B22/B21)</f>
        <v>0.33163351978771471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lwiegand@alice.it</cp:lastModifiedBy>
  <dcterms:modified xsi:type="dcterms:W3CDTF">2022-02-11T13:53:39Z</dcterms:modified>
</cp:coreProperties>
</file>