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wieg_000\Google Drive\The Everest Formula\Images\screenshots\"/>
    </mc:Choice>
  </mc:AlternateContent>
  <xr:revisionPtr revIDLastSave="0" documentId="13_ncr:1_{3474927F-A273-4D7F-B118-079DA0F74D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C12" i="1"/>
  <c r="D12" i="1" s="1"/>
  <c r="E12" i="1" s="1"/>
  <c r="F12" i="1" s="1"/>
  <c r="G12" i="1" s="1"/>
  <c r="H12" i="1" s="1"/>
  <c r="I12" i="1" s="1"/>
  <c r="J12" i="1" s="1"/>
  <c r="K12" i="1" s="1"/>
  <c r="L12" i="1" s="1"/>
  <c r="B7" i="1"/>
  <c r="C3" i="1"/>
  <c r="C5" i="1" s="1"/>
  <c r="C7" i="1" s="1"/>
  <c r="D3" i="1" l="1"/>
  <c r="C9" i="1"/>
  <c r="C10" i="1" s="1"/>
  <c r="C13" i="1" s="1"/>
  <c r="D5" i="1" l="1"/>
  <c r="D7" i="1" s="1"/>
  <c r="D9" i="1"/>
  <c r="E3" i="1"/>
  <c r="E9" i="1" l="1"/>
  <c r="F3" i="1"/>
  <c r="E5" i="1"/>
  <c r="E7" i="1" s="1"/>
  <c r="D10" i="1"/>
  <c r="D13" i="1" s="1"/>
  <c r="E10" i="1" l="1"/>
  <c r="E13" i="1" s="1"/>
  <c r="G3" i="1"/>
  <c r="F5" i="1"/>
  <c r="F7" i="1" s="1"/>
  <c r="F9" i="1"/>
  <c r="F10" i="1" l="1"/>
  <c r="F13" i="1" s="1"/>
  <c r="G5" i="1"/>
  <c r="G7" i="1" s="1"/>
  <c r="G9" i="1"/>
  <c r="H3" i="1"/>
  <c r="G10" i="1" l="1"/>
  <c r="G13" i="1" s="1"/>
  <c r="H5" i="1"/>
  <c r="H7" i="1" s="1"/>
  <c r="H9" i="1"/>
  <c r="I3" i="1"/>
  <c r="I9" i="1" l="1"/>
  <c r="J3" i="1"/>
  <c r="I5" i="1"/>
  <c r="I7" i="1" s="1"/>
  <c r="H10" i="1"/>
  <c r="H13" i="1" s="1"/>
  <c r="I10" i="1" l="1"/>
  <c r="I13" i="1" s="1"/>
  <c r="K3" i="1"/>
  <c r="J5" i="1"/>
  <c r="J7" i="1" s="1"/>
  <c r="J9" i="1"/>
  <c r="J10" i="1" l="1"/>
  <c r="J13" i="1" s="1"/>
  <c r="K5" i="1"/>
  <c r="K7" i="1" s="1"/>
  <c r="K9" i="1"/>
  <c r="L3" i="1"/>
  <c r="K10" i="1" l="1"/>
  <c r="K13" i="1" s="1"/>
  <c r="L5" i="1"/>
  <c r="L7" i="1" s="1"/>
  <c r="L9" i="1"/>
  <c r="M3" i="1"/>
  <c r="M9" i="1" l="1"/>
  <c r="M5" i="1"/>
  <c r="M7" i="1" s="1"/>
  <c r="L10" i="1"/>
  <c r="L13" i="1" s="1"/>
  <c r="M10" i="1" l="1"/>
  <c r="M13" i="1" l="1"/>
  <c r="B16" i="1" s="1"/>
  <c r="B19" i="1" s="1"/>
  <c r="B21" i="1" s="1"/>
  <c r="B23" i="1" s="1"/>
</calcChain>
</file>

<file path=xl/sharedStrings.xml><?xml version="1.0" encoding="utf-8"?>
<sst xmlns="http://schemas.openxmlformats.org/spreadsheetml/2006/main" count="22" uniqueCount="22">
  <si>
    <t>Base year</t>
  </si>
  <si>
    <t>Terminal year</t>
  </si>
  <si>
    <t>Revenue growth rate</t>
  </si>
  <si>
    <t>Revenues</t>
  </si>
  <si>
    <t>EBIT margin [%]</t>
  </si>
  <si>
    <t>EBIT</t>
  </si>
  <si>
    <t>Tax rate [%]</t>
  </si>
  <si>
    <t>EBIT(1-t)</t>
  </si>
  <si>
    <t>Sales to capital ratio</t>
  </si>
  <si>
    <t>- Reinvestment Needed</t>
  </si>
  <si>
    <t>FCF to Firm</t>
  </si>
  <si>
    <t>Cost of capital (WACC)</t>
  </si>
  <si>
    <t>Cumulated discount factor</t>
  </si>
  <si>
    <t>PresentValue (FCFF)</t>
  </si>
  <si>
    <t>Sum of PresentValue</t>
  </si>
  <si>
    <t xml:space="preserve"> - Debt</t>
  </si>
  <si>
    <t xml:space="preserve"> + Cash</t>
  </si>
  <si>
    <t>Value of Equity</t>
  </si>
  <si>
    <t>Number of Shares</t>
  </si>
  <si>
    <t>Estimated value/share</t>
  </si>
  <si>
    <t>Current Price</t>
  </si>
  <si>
    <t>% Undervalued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</si>
</sst>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5" x14ac:knownFonts="1">
    <font>
      <sz val="10"/>
      <color rgb="FF000000"/>
      <name val="Arial"/>
    </font>
    <font>
      <sz val="10"/>
      <color theme="1"/>
      <name val="Arial"/>
    </font>
    <font>
      <b/>
      <sz val="11"/>
      <color theme="1"/>
      <name val="Roboto"/>
    </font>
    <font>
      <i/>
      <sz val="10"/>
      <color theme="1"/>
      <name val="Arial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rgb="FFF3F3F3"/>
        <bgColor rgb="FFF3F3F3"/>
      </patternFill>
    </fill>
    <fill>
      <patternFill patternType="solid">
        <fgColor rgb="FF5BD824"/>
        <bgColor rgb="FF5BD82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3" borderId="0" xfId="0" applyNumberFormat="1" applyFont="1" applyFill="1" applyAlignment="1">
      <alignment horizontal="right"/>
    </xf>
    <xf numFmtId="9" fontId="1" fillId="0" borderId="0" xfId="0" applyNumberFormat="1" applyFont="1" applyAlignment="1">
      <alignment horizontal="right"/>
    </xf>
    <xf numFmtId="166" fontId="1" fillId="3" borderId="0" xfId="0" applyNumberFormat="1" applyFont="1" applyFill="1" applyAlignment="1"/>
    <xf numFmtId="4" fontId="1" fillId="0" borderId="0" xfId="0" applyNumberFormat="1" applyFont="1" applyAlignment="1">
      <alignment horizontal="right"/>
    </xf>
    <xf numFmtId="10" fontId="1" fillId="3" borderId="0" xfId="0" applyNumberFormat="1" applyFont="1" applyFill="1" applyAlignment="1"/>
    <xf numFmtId="4" fontId="1" fillId="0" borderId="0" xfId="0" applyNumberFormat="1" applyFont="1" applyAlignment="1"/>
    <xf numFmtId="0" fontId="1" fillId="0" borderId="0" xfId="0" applyFont="1" applyAlignment="1">
      <alignment horizontal="right"/>
    </xf>
    <xf numFmtId="166" fontId="4" fillId="4" borderId="0" xfId="0" applyNumberFormat="1" applyFont="1" applyFill="1" applyAlignment="1">
      <alignment horizontal="right"/>
    </xf>
    <xf numFmtId="166" fontId="4" fillId="0" borderId="0" xfId="0" applyNumberFormat="1" applyFont="1" applyAlignment="1">
      <alignment horizontal="right"/>
    </xf>
    <xf numFmtId="9" fontId="4" fillId="4" borderId="0" xfId="0" applyNumberFormat="1" applyFont="1" applyFill="1" applyAlignment="1">
      <alignment horizontal="right"/>
    </xf>
    <xf numFmtId="9" fontId="1" fillId="5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workbookViewId="0">
      <selection activeCell="D26" sqref="D26"/>
    </sheetView>
  </sheetViews>
  <sheetFormatPr defaultColWidth="14.42578125" defaultRowHeight="15.75" customHeight="1" x14ac:dyDescent="0.2"/>
  <cols>
    <col min="1" max="1" width="29.5703125" customWidth="1"/>
  </cols>
  <sheetData>
    <row r="1" spans="1:26" ht="15.75" customHeight="1" x14ac:dyDescent="0.25">
      <c r="A1" s="1"/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 t="s">
        <v>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4" t="s">
        <v>2</v>
      </c>
      <c r="B2" s="5">
        <v>0.41199999999999998</v>
      </c>
      <c r="C2" s="5">
        <v>0.14000000000000001</v>
      </c>
      <c r="D2" s="5">
        <v>0.14000000000000001</v>
      </c>
      <c r="E2" s="5">
        <v>0.14000000000000001</v>
      </c>
      <c r="F2" s="5">
        <v>0.14000000000000001</v>
      </c>
      <c r="G2" s="5">
        <v>0.14000000000000001</v>
      </c>
      <c r="H2" s="5">
        <v>0.11800000000000001</v>
      </c>
      <c r="I2" s="5">
        <v>9.6000000000000002E-2</v>
      </c>
      <c r="J2" s="5">
        <v>7.400000000000001E-2</v>
      </c>
      <c r="K2" s="5">
        <v>5.2000000000000005E-2</v>
      </c>
      <c r="L2" s="5">
        <v>0.03</v>
      </c>
      <c r="M2" s="5">
        <v>0.03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4" t="s">
        <v>3</v>
      </c>
      <c r="B3" s="6">
        <v>270334</v>
      </c>
      <c r="C3" s="7">
        <f t="shared" ref="C3:M3" si="0">B3*(1+C2)</f>
        <v>308180.76</v>
      </c>
      <c r="D3" s="7">
        <f t="shared" si="0"/>
        <v>351326.06640000007</v>
      </c>
      <c r="E3" s="7">
        <f t="shared" si="0"/>
        <v>400511.71569600014</v>
      </c>
      <c r="F3" s="7">
        <f t="shared" si="0"/>
        <v>456583.3558934402</v>
      </c>
      <c r="G3" s="7">
        <f t="shared" si="0"/>
        <v>520505.02571852185</v>
      </c>
      <c r="H3" s="7">
        <f t="shared" si="0"/>
        <v>581924.6187533075</v>
      </c>
      <c r="I3" s="7">
        <f t="shared" si="0"/>
        <v>637789.38215362502</v>
      </c>
      <c r="J3" s="7">
        <f t="shared" si="0"/>
        <v>684985.79643299326</v>
      </c>
      <c r="K3" s="7">
        <f t="shared" si="0"/>
        <v>720605.05784750893</v>
      </c>
      <c r="L3" s="7">
        <f t="shared" si="0"/>
        <v>742223.20958293427</v>
      </c>
      <c r="M3" s="7">
        <f t="shared" si="0"/>
        <v>764489.90587042237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4</v>
      </c>
      <c r="B4" s="17">
        <f>B5/B3</f>
        <v>0.30470085153920706</v>
      </c>
      <c r="C4" s="8">
        <v>0.28000000000000003</v>
      </c>
      <c r="D4" s="8">
        <v>0.28000000000000003</v>
      </c>
      <c r="E4" s="8">
        <v>0.28000000000000003</v>
      </c>
      <c r="F4" s="8">
        <v>0.28000000000000003</v>
      </c>
      <c r="G4" s="8">
        <v>0.28000000000000003</v>
      </c>
      <c r="H4" s="8">
        <v>0.28000000000000003</v>
      </c>
      <c r="I4" s="8">
        <v>0.28000000000000003</v>
      </c>
      <c r="J4" s="8">
        <v>0.28000000000000003</v>
      </c>
      <c r="K4" s="8">
        <v>0.28000000000000003</v>
      </c>
      <c r="L4" s="8">
        <v>0.28000000000000003</v>
      </c>
      <c r="M4" s="8">
        <v>0.28000000000000003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 t="s">
        <v>5</v>
      </c>
      <c r="B5" s="6">
        <v>82371</v>
      </c>
      <c r="C5" s="7">
        <f t="shared" ref="C5:M5" si="1">C3*C4</f>
        <v>86290.612800000017</v>
      </c>
      <c r="D5" s="7">
        <f t="shared" si="1"/>
        <v>98371.298592000036</v>
      </c>
      <c r="E5" s="7">
        <f t="shared" si="1"/>
        <v>112143.28039488006</v>
      </c>
      <c r="F5" s="7">
        <f t="shared" si="1"/>
        <v>127843.33965016327</v>
      </c>
      <c r="G5" s="7">
        <f t="shared" si="1"/>
        <v>145741.40720118614</v>
      </c>
      <c r="H5" s="7">
        <f t="shared" si="1"/>
        <v>162938.89325092611</v>
      </c>
      <c r="I5" s="7">
        <f t="shared" si="1"/>
        <v>178581.02700301501</v>
      </c>
      <c r="J5" s="7">
        <f t="shared" si="1"/>
        <v>191796.02300123812</v>
      </c>
      <c r="K5" s="7">
        <f t="shared" si="1"/>
        <v>201769.41619730252</v>
      </c>
      <c r="L5" s="7">
        <f t="shared" si="1"/>
        <v>207822.49868322161</v>
      </c>
      <c r="M5" s="7">
        <f t="shared" si="1"/>
        <v>214057.1736437183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4" t="s">
        <v>6</v>
      </c>
      <c r="B6" s="8">
        <v>0.157</v>
      </c>
      <c r="C6" s="8">
        <v>0.18</v>
      </c>
      <c r="D6" s="8">
        <v>0.18</v>
      </c>
      <c r="E6" s="8">
        <v>0.18</v>
      </c>
      <c r="F6" s="8">
        <v>0.18</v>
      </c>
      <c r="G6" s="8">
        <v>0.18</v>
      </c>
      <c r="H6" s="8">
        <v>0.18</v>
      </c>
      <c r="I6" s="8">
        <v>0.18</v>
      </c>
      <c r="J6" s="8">
        <v>0.18</v>
      </c>
      <c r="K6" s="8">
        <v>0.18</v>
      </c>
      <c r="L6" s="8">
        <v>0.18</v>
      </c>
      <c r="M6" s="8">
        <v>0.18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4" t="s">
        <v>7</v>
      </c>
      <c r="B7" s="7">
        <f t="shared" ref="B7:M7" si="2">B5*(1-B6)</f>
        <v>69438.752999999997</v>
      </c>
      <c r="C7" s="7">
        <f t="shared" si="2"/>
        <v>70758.302496000018</v>
      </c>
      <c r="D7" s="7">
        <f t="shared" si="2"/>
        <v>80664.46484544003</v>
      </c>
      <c r="E7" s="7">
        <f t="shared" si="2"/>
        <v>91957.489923801651</v>
      </c>
      <c r="F7" s="7">
        <f t="shared" si="2"/>
        <v>104831.53851313388</v>
      </c>
      <c r="G7" s="7">
        <f t="shared" si="2"/>
        <v>119507.95390497264</v>
      </c>
      <c r="H7" s="7">
        <f t="shared" si="2"/>
        <v>133609.89246575942</v>
      </c>
      <c r="I7" s="7">
        <f t="shared" si="2"/>
        <v>146436.44214247231</v>
      </c>
      <c r="J7" s="7">
        <f t="shared" si="2"/>
        <v>157272.73886101527</v>
      </c>
      <c r="K7" s="7">
        <f t="shared" si="2"/>
        <v>165450.92128178809</v>
      </c>
      <c r="L7" s="7">
        <f t="shared" si="2"/>
        <v>170414.44892024173</v>
      </c>
      <c r="M7" s="7">
        <f t="shared" si="2"/>
        <v>175526.88238784901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4" t="s">
        <v>8</v>
      </c>
      <c r="B8" s="9"/>
      <c r="C8" s="10">
        <v>1.7</v>
      </c>
      <c r="D8" s="10">
        <v>1.7</v>
      </c>
      <c r="E8" s="10">
        <v>1.7</v>
      </c>
      <c r="F8" s="10">
        <v>1.7</v>
      </c>
      <c r="G8" s="10">
        <v>1.7</v>
      </c>
      <c r="H8" s="10">
        <v>1.7</v>
      </c>
      <c r="I8" s="10">
        <v>1.7</v>
      </c>
      <c r="J8" s="10">
        <v>1.7</v>
      </c>
      <c r="K8" s="10">
        <v>1.7</v>
      </c>
      <c r="L8" s="10">
        <v>1.7</v>
      </c>
      <c r="M8" s="10">
        <v>1.7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4" t="s">
        <v>9</v>
      </c>
      <c r="B9" s="9"/>
      <c r="C9" s="7">
        <f t="shared" ref="C9:M9" si="3">(C3-B3)/C8</f>
        <v>22262.800000000007</v>
      </c>
      <c r="D9" s="7">
        <f t="shared" si="3"/>
        <v>25379.592000000037</v>
      </c>
      <c r="E9" s="7">
        <f t="shared" si="3"/>
        <v>28932.734880000047</v>
      </c>
      <c r="F9" s="7">
        <f t="shared" si="3"/>
        <v>32983.31776320003</v>
      </c>
      <c r="G9" s="7">
        <f t="shared" si="3"/>
        <v>37600.982250048037</v>
      </c>
      <c r="H9" s="7">
        <f t="shared" si="3"/>
        <v>36129.172373403322</v>
      </c>
      <c r="I9" s="7">
        <f t="shared" si="3"/>
        <v>32861.625529598539</v>
      </c>
      <c r="J9" s="7">
        <f t="shared" si="3"/>
        <v>27762.596634922495</v>
      </c>
      <c r="K9" s="7">
        <f t="shared" si="3"/>
        <v>20952.506714420982</v>
      </c>
      <c r="L9" s="7">
        <f t="shared" si="3"/>
        <v>12716.55984436785</v>
      </c>
      <c r="M9" s="7">
        <f t="shared" si="3"/>
        <v>13098.056639698882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4" t="s">
        <v>10</v>
      </c>
      <c r="B10" s="9"/>
      <c r="C10" s="7">
        <f t="shared" ref="C10:M10" si="4">C7-C9</f>
        <v>48495.502496000016</v>
      </c>
      <c r="D10" s="7">
        <f t="shared" si="4"/>
        <v>55284.872845439997</v>
      </c>
      <c r="E10" s="7">
        <f t="shared" si="4"/>
        <v>63024.755043801604</v>
      </c>
      <c r="F10" s="7">
        <f t="shared" si="4"/>
        <v>71848.220749933855</v>
      </c>
      <c r="G10" s="7">
        <f t="shared" si="4"/>
        <v>81906.971654924608</v>
      </c>
      <c r="H10" s="7">
        <f t="shared" si="4"/>
        <v>97480.720092356089</v>
      </c>
      <c r="I10" s="7">
        <f t="shared" si="4"/>
        <v>113574.81661287378</v>
      </c>
      <c r="J10" s="7">
        <f t="shared" si="4"/>
        <v>129510.14222609278</v>
      </c>
      <c r="K10" s="7">
        <f t="shared" si="4"/>
        <v>144498.41456736712</v>
      </c>
      <c r="L10" s="7">
        <f t="shared" si="4"/>
        <v>157697.88907587389</v>
      </c>
      <c r="M10" s="7">
        <f t="shared" si="4"/>
        <v>162428.82574815012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4" t="s">
        <v>11</v>
      </c>
      <c r="B11" s="11"/>
      <c r="C11" s="5">
        <v>8.5000000000000006E-2</v>
      </c>
      <c r="D11" s="5">
        <v>8.5000000000000006E-2</v>
      </c>
      <c r="E11" s="5">
        <v>8.5000000000000006E-2</v>
      </c>
      <c r="F11" s="5">
        <v>8.5000000000000006E-2</v>
      </c>
      <c r="G11" s="5">
        <v>8.5000000000000006E-2</v>
      </c>
      <c r="H11" s="5">
        <v>8.5000000000000006E-2</v>
      </c>
      <c r="I11" s="5">
        <v>8.5000000000000006E-2</v>
      </c>
      <c r="J11" s="5">
        <v>8.5000000000000006E-2</v>
      </c>
      <c r="K11" s="5">
        <v>8.5000000000000006E-2</v>
      </c>
      <c r="L11" s="5">
        <v>8.5000000000000006E-2</v>
      </c>
      <c r="M11" s="5">
        <v>8.5000000000000006E-2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hidden="1" customHeight="1" x14ac:dyDescent="0.25">
      <c r="A12" s="4" t="s">
        <v>12</v>
      </c>
      <c r="B12" s="9"/>
      <c r="C12" s="10">
        <f>(1/(1+C11))</f>
        <v>0.92165898617511521</v>
      </c>
      <c r="D12" s="10">
        <f t="shared" ref="D12:L12" si="5">C12*(1/(1+D11))</f>
        <v>0.84945528679734117</v>
      </c>
      <c r="E12" s="10">
        <f t="shared" si="5"/>
        <v>0.78290809843072917</v>
      </c>
      <c r="F12" s="10">
        <f t="shared" si="5"/>
        <v>0.72157428426795311</v>
      </c>
      <c r="G12" s="10">
        <f t="shared" si="5"/>
        <v>0.66504542328843608</v>
      </c>
      <c r="H12" s="10">
        <f t="shared" si="5"/>
        <v>0.61294509058842039</v>
      </c>
      <c r="I12" s="10">
        <f t="shared" si="5"/>
        <v>0.56492635077273767</v>
      </c>
      <c r="J12" s="10">
        <f t="shared" si="5"/>
        <v>0.5206694477168089</v>
      </c>
      <c r="K12" s="10">
        <f t="shared" si="5"/>
        <v>0.47987967531503123</v>
      </c>
      <c r="L12" s="10">
        <f t="shared" si="5"/>
        <v>0.44228541503689517</v>
      </c>
      <c r="M12" s="1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4" t="s">
        <v>13</v>
      </c>
      <c r="B13" s="9"/>
      <c r="C13" s="7">
        <f t="shared" ref="C13:L13" si="6">C10*C12</f>
        <v>44696.315664516143</v>
      </c>
      <c r="D13" s="7">
        <f t="shared" si="6"/>
        <v>46962.027518477771</v>
      </c>
      <c r="E13" s="7">
        <f t="shared" si="6"/>
        <v>49342.591125405219</v>
      </c>
      <c r="F13" s="7">
        <f t="shared" si="6"/>
        <v>51843.828463559417</v>
      </c>
      <c r="G13" s="7">
        <f t="shared" si="6"/>
        <v>54471.856634523268</v>
      </c>
      <c r="H13" s="7">
        <f t="shared" si="6"/>
        <v>59750.328807633654</v>
      </c>
      <c r="I13" s="7">
        <f t="shared" si="6"/>
        <v>64161.406688793686</v>
      </c>
      <c r="J13" s="7">
        <f t="shared" si="6"/>
        <v>67431.974226585095</v>
      </c>
      <c r="K13" s="7">
        <f t="shared" si="6"/>
        <v>69341.852266124915</v>
      </c>
      <c r="L13" s="7">
        <f t="shared" si="6"/>
        <v>69747.476320365138</v>
      </c>
      <c r="M13" s="7">
        <f>(M10/(M11-M2)*L12)</f>
        <v>1306180.0110904744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4" t="s">
        <v>14</v>
      </c>
      <c r="B16" s="7">
        <f>SUM(C13:M13)</f>
        <v>1883929.6688064588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4" t="s">
        <v>15</v>
      </c>
      <c r="B17" s="6">
        <v>28602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4" t="s">
        <v>16</v>
      </c>
      <c r="B18" s="6">
        <v>133970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4" t="s">
        <v>17</v>
      </c>
      <c r="B19" s="7">
        <f>B16-B17+B18</f>
        <v>1989297.6688064588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4" t="s">
        <v>18</v>
      </c>
      <c r="B20" s="13">
        <v>674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 t="s">
        <v>19</v>
      </c>
      <c r="B21" s="14">
        <f>B19/B20</f>
        <v>2951.4802207810962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 t="s">
        <v>20</v>
      </c>
      <c r="B22" s="15">
        <v>2343.88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 t="s">
        <v>21</v>
      </c>
      <c r="B23" s="16">
        <f>1-(B22/B21)</f>
        <v>0.20586288076844961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lwiegand@alice.it</cp:lastModifiedBy>
  <dcterms:modified xsi:type="dcterms:W3CDTF">2022-06-09T13:27:07Z</dcterms:modified>
</cp:coreProperties>
</file>